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9920" windowHeight="7755"/>
  </bookViews>
  <sheets>
    <sheet name="Plan1" sheetId="1" r:id="rId1"/>
  </sheets>
  <calcPr calcId="124519"/>
</workbook>
</file>

<file path=xl/calcChain.xml><?xml version="1.0" encoding="utf-8"?>
<calcChain xmlns="http://schemas.openxmlformats.org/spreadsheetml/2006/main">
  <c r="W19" i="1"/>
  <c r="W10"/>
  <c r="V19"/>
  <c r="V10"/>
  <c r="U19"/>
  <c r="U10"/>
  <c r="X19" l="1"/>
  <c r="Y19" s="1"/>
  <c r="X10"/>
  <c r="Y10" s="1"/>
  <c r="O4"/>
  <c r="R11"/>
  <c r="R12" s="1"/>
  <c r="O3" s="1"/>
  <c r="O6"/>
  <c r="O5"/>
  <c r="O2"/>
  <c r="W11"/>
  <c r="U12"/>
  <c r="U11"/>
  <c r="W12"/>
  <c r="V12"/>
  <c r="V11"/>
  <c r="X12" l="1"/>
  <c r="O10"/>
  <c r="O13" s="1"/>
  <c r="Y12"/>
  <c r="X11"/>
  <c r="Y11" s="1"/>
  <c r="Y13" s="1"/>
  <c r="Y14" s="1"/>
  <c r="O7" s="1"/>
  <c r="O8" s="1"/>
  <c r="O11" l="1"/>
  <c r="O14" s="1"/>
  <c r="Y2" s="1"/>
  <c r="AA2" s="1"/>
  <c r="AB2" s="1"/>
  <c r="O12" l="1"/>
  <c r="O15" s="1"/>
  <c r="B15" l="1"/>
  <c r="D15" s="1"/>
</calcChain>
</file>

<file path=xl/sharedStrings.xml><?xml version="1.0" encoding="utf-8"?>
<sst xmlns="http://schemas.openxmlformats.org/spreadsheetml/2006/main" count="74" uniqueCount="54">
  <si>
    <t>DEFESA</t>
  </si>
  <si>
    <t>ATAQUE</t>
  </si>
  <si>
    <t>CA</t>
  </si>
  <si>
    <t>Pontos de Vida</t>
  </si>
  <si>
    <t>Proficiência</t>
  </si>
  <si>
    <t>Bônus de Ataque</t>
  </si>
  <si>
    <t>CD Resistências</t>
  </si>
  <si>
    <t>Nível de Dificuldade de sua Criatura</t>
  </si>
  <si>
    <t>PV</t>
  </si>
  <si>
    <t>PROF</t>
  </si>
  <si>
    <t>BBA</t>
  </si>
  <si>
    <t>CDR</t>
  </si>
  <si>
    <t>MdD</t>
  </si>
  <si>
    <t>D4</t>
  </si>
  <si>
    <t>D6</t>
  </si>
  <si>
    <t>D8</t>
  </si>
  <si>
    <t>D10</t>
  </si>
  <si>
    <t>D12</t>
  </si>
  <si>
    <t>D20</t>
  </si>
  <si>
    <t>Ataque 1</t>
  </si>
  <si>
    <t>Ataque 2</t>
  </si>
  <si>
    <t>Quantidade de Dados</t>
  </si>
  <si>
    <t>Dado de Dano</t>
  </si>
  <si>
    <t>Adicionar BBA?</t>
  </si>
  <si>
    <t>Sim</t>
  </si>
  <si>
    <t>Não</t>
  </si>
  <si>
    <t>Adicionar BBA</t>
  </si>
  <si>
    <t>Gerador de Nível de Dificuldade para Monstros</t>
  </si>
  <si>
    <t>Sem ataque</t>
  </si>
  <si>
    <t>XP concedida</t>
  </si>
  <si>
    <t>Ataque 3</t>
  </si>
  <si>
    <t>ND</t>
  </si>
  <si>
    <t>MÉDIA</t>
  </si>
  <si>
    <t>ARRED</t>
  </si>
  <si>
    <t>Média do Dado</t>
  </si>
  <si>
    <t>Total</t>
  </si>
  <si>
    <t>Dano</t>
  </si>
  <si>
    <t>Imunidade, Resistência ou Vulnerabilidade</t>
  </si>
  <si>
    <t>Imunidade</t>
  </si>
  <si>
    <t>Resistência</t>
  </si>
  <si>
    <t>Vulnerabilidade</t>
  </si>
  <si>
    <t>Não possui</t>
  </si>
  <si>
    <t>Vuln</t>
  </si>
  <si>
    <t>Resist</t>
  </si>
  <si>
    <t>Imun</t>
  </si>
  <si>
    <t>Criado por Blog Joga o D20</t>
  </si>
  <si>
    <t>Instruções</t>
  </si>
  <si>
    <t>Vuln ND</t>
  </si>
  <si>
    <t>Resist ND</t>
  </si>
  <si>
    <t>Imun ND</t>
  </si>
  <si>
    <t>HP</t>
  </si>
  <si>
    <t>NDParc</t>
  </si>
  <si>
    <t xml:space="preserve">• Apenas preencha as informações conforme seu gosto e o Nível de Dificuldade da sua criatura e sua XP está pronto;
• Preencha o campo Imunidade, Resistência e Vulnerabilidade apenas se houver mais de três do mesmo tipo (ex: três imunidades). Do contrário, coloque "Não possui".
• Em ataques, caso haja apenas um ou dois ataque, desabilite os ataques restantes colocando "Sem Ataque" nos ataques que sobraram. Colocar outras informações além das necessárias irão afetar o Nível de Dificuldade da sua Criatura;
• Todas as informações são baseadas com a Página 279 do Livro do Mestre;
• Assim como diz o Livro do Mestre, a ND é formada pelos seis fatores disponíveis no livro: CA, Pontos de Vida, Bônus de Ataque, CD de Resistência, Proficiência e Ataques;
• CD de Resistências é a dificuldade para desviar de magias e habilidades, como o sopro de um Dragão, uma Bola de Fogo de um Arcano, e muito mais!
• Taxa de Conversão: 0,125 = 1/8      •       0,25 = 1/4        •       0,5 = 1/2
</t>
  </si>
  <si>
    <t>Ataque 4</t>
  </si>
</sst>
</file>

<file path=xl/styles.xml><?xml version="1.0" encoding="utf-8"?>
<styleSheet xmlns="http://schemas.openxmlformats.org/spreadsheetml/2006/main">
  <numFmts count="1">
    <numFmt numFmtId="169" formatCode="0.000"/>
  </numFmts>
  <fonts count="9">
    <font>
      <sz val="11"/>
      <color theme="1"/>
      <name val="Calibri"/>
      <family val="2"/>
      <scheme val="minor"/>
    </font>
    <font>
      <sz val="11"/>
      <color theme="1"/>
      <name val="Saira"/>
    </font>
    <font>
      <b/>
      <sz val="11"/>
      <color theme="1"/>
      <name val="Saira"/>
    </font>
    <font>
      <b/>
      <sz val="9"/>
      <color theme="1"/>
      <name val="Saira"/>
    </font>
    <font>
      <b/>
      <sz val="16"/>
      <color theme="1"/>
      <name val="Saira"/>
    </font>
    <font>
      <b/>
      <sz val="8"/>
      <color theme="1"/>
      <name val="Saira"/>
    </font>
    <font>
      <u/>
      <sz val="11"/>
      <color theme="10"/>
      <name val="Calibri"/>
      <family val="2"/>
    </font>
    <font>
      <b/>
      <u/>
      <sz val="11"/>
      <color theme="10"/>
      <name val="Saira"/>
    </font>
    <font>
      <b/>
      <sz val="11"/>
      <color rgb="FFFF0000"/>
      <name val="Saira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1" fillId="2" borderId="18" xfId="0" applyFont="1" applyFill="1" applyBorder="1" applyAlignment="1" applyProtection="1">
      <alignment horizontal="center"/>
      <protection locked="0"/>
    </xf>
    <xf numFmtId="0" fontId="1" fillId="2" borderId="19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0" xfId="0" applyFont="1" applyFill="1" applyProtection="1">
      <protection hidden="1"/>
    </xf>
    <xf numFmtId="0" fontId="1" fillId="2" borderId="0" xfId="0" applyFont="1" applyFill="1" applyProtection="1"/>
    <xf numFmtId="0" fontId="1" fillId="3" borderId="13" xfId="0" applyFont="1" applyFill="1" applyBorder="1" applyProtection="1"/>
    <xf numFmtId="0" fontId="1" fillId="3" borderId="0" xfId="0" applyFont="1" applyFill="1" applyBorder="1" applyProtection="1"/>
    <xf numFmtId="0" fontId="2" fillId="3" borderId="0" xfId="0" applyFont="1" applyFill="1" applyBorder="1" applyProtection="1"/>
    <xf numFmtId="0" fontId="1" fillId="3" borderId="15" xfId="0" applyFont="1" applyFill="1" applyBorder="1" applyProtection="1"/>
    <xf numFmtId="0" fontId="2" fillId="2" borderId="9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5" fillId="2" borderId="11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/>
    </xf>
    <xf numFmtId="0" fontId="1" fillId="3" borderId="8" xfId="0" applyFont="1" applyFill="1" applyBorder="1" applyProtection="1"/>
    <xf numFmtId="0" fontId="1" fillId="2" borderId="5" xfId="0" applyFont="1" applyFill="1" applyBorder="1" applyProtection="1"/>
    <xf numFmtId="0" fontId="1" fillId="2" borderId="6" xfId="0" applyFont="1" applyFill="1" applyBorder="1" applyProtection="1"/>
    <xf numFmtId="0" fontId="1" fillId="2" borderId="14" xfId="0" applyFont="1" applyFill="1" applyBorder="1" applyProtection="1"/>
    <xf numFmtId="0" fontId="1" fillId="2" borderId="0" xfId="0" applyFont="1" applyFill="1" applyBorder="1" applyProtection="1"/>
    <xf numFmtId="0" fontId="1" fillId="2" borderId="15" xfId="0" applyFont="1" applyFill="1" applyBorder="1" applyProtection="1"/>
    <xf numFmtId="0" fontId="1" fillId="2" borderId="7" xfId="0" applyFont="1" applyFill="1" applyBorder="1" applyProtection="1"/>
    <xf numFmtId="0" fontId="1" fillId="2" borderId="8" xfId="0" applyFont="1" applyFill="1" applyBorder="1" applyProtection="1"/>
    <xf numFmtId="0" fontId="1" fillId="2" borderId="11" xfId="0" applyFont="1" applyFill="1" applyBorder="1" applyAlignment="1" applyProtection="1">
      <alignment horizontal="center"/>
    </xf>
    <xf numFmtId="0" fontId="1" fillId="2" borderId="0" xfId="0" applyFont="1" applyFill="1" applyProtection="1">
      <protection locked="0" hidden="1"/>
    </xf>
    <xf numFmtId="0" fontId="1" fillId="2" borderId="0" xfId="0" applyFont="1" applyFill="1" applyAlignment="1" applyProtection="1">
      <alignment horizontal="center"/>
      <protection locked="0" hidden="1"/>
    </xf>
    <xf numFmtId="0" fontId="1" fillId="2" borderId="1" xfId="0" applyFont="1" applyFill="1" applyBorder="1" applyProtection="1">
      <protection locked="0" hidden="1"/>
    </xf>
    <xf numFmtId="0" fontId="1" fillId="2" borderId="1" xfId="0" applyFont="1" applyFill="1" applyBorder="1" applyAlignment="1" applyProtection="1">
      <alignment horizontal="center" vertical="center"/>
      <protection locked="0" hidden="1"/>
    </xf>
    <xf numFmtId="0" fontId="1" fillId="2" borderId="3" xfId="0" applyFont="1" applyFill="1" applyBorder="1" applyAlignment="1" applyProtection="1">
      <alignment horizontal="center"/>
      <protection locked="0" hidden="1"/>
    </xf>
    <xf numFmtId="0" fontId="1" fillId="2" borderId="4" xfId="0" applyFont="1" applyFill="1" applyBorder="1" applyAlignment="1" applyProtection="1">
      <alignment horizontal="center" vertical="center"/>
      <protection locked="0" hidden="1"/>
    </xf>
    <xf numFmtId="0" fontId="1" fillId="2" borderId="0" xfId="0" applyFont="1" applyFill="1" applyBorder="1" applyProtection="1">
      <protection locked="0" hidden="1"/>
    </xf>
    <xf numFmtId="0" fontId="1" fillId="2" borderId="21" xfId="0" applyFont="1" applyFill="1" applyBorder="1" applyAlignment="1" applyProtection="1">
      <alignment horizontal="center"/>
      <protection locked="0" hidden="1"/>
    </xf>
    <xf numFmtId="0" fontId="1" fillId="2" borderId="1" xfId="0" applyFont="1" applyFill="1" applyBorder="1" applyAlignment="1" applyProtection="1">
      <alignment horizontal="center"/>
      <protection locked="0" hidden="1"/>
    </xf>
    <xf numFmtId="0" fontId="1" fillId="2" borderId="0" xfId="0" applyFont="1" applyFill="1" applyAlignment="1" applyProtection="1">
      <alignment horizontal="center" vertical="center"/>
      <protection locked="0" hidden="1"/>
    </xf>
    <xf numFmtId="0" fontId="1" fillId="2" borderId="0" xfId="0" applyFont="1" applyFill="1" applyAlignment="1" applyProtection="1">
      <alignment vertical="center"/>
      <protection locked="0" hidden="1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  <protection locked="0" hidden="1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left" vertical="top" wrapText="1"/>
    </xf>
    <xf numFmtId="0" fontId="1" fillId="2" borderId="5" xfId="0" applyFont="1" applyFill="1" applyBorder="1" applyAlignment="1" applyProtection="1">
      <alignment horizontal="left" vertical="top" wrapText="1"/>
    </xf>
    <xf numFmtId="0" fontId="1" fillId="2" borderId="6" xfId="0" applyFont="1" applyFill="1" applyBorder="1" applyAlignment="1" applyProtection="1">
      <alignment horizontal="left" vertical="top" wrapText="1"/>
    </xf>
    <xf numFmtId="0" fontId="1" fillId="2" borderId="14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1" fillId="2" borderId="15" xfId="0" applyFont="1" applyFill="1" applyBorder="1" applyAlignment="1" applyProtection="1">
      <alignment horizontal="left" vertical="top" wrapText="1"/>
    </xf>
    <xf numFmtId="0" fontId="1" fillId="2" borderId="13" xfId="0" applyFont="1" applyFill="1" applyBorder="1" applyAlignment="1" applyProtection="1">
      <alignment horizontal="left" vertical="top" wrapText="1"/>
    </xf>
    <xf numFmtId="0" fontId="1" fillId="2" borderId="7" xfId="0" applyFont="1" applyFill="1" applyBorder="1" applyAlignment="1" applyProtection="1">
      <alignment horizontal="left" vertical="top" wrapText="1"/>
    </xf>
    <xf numFmtId="0" fontId="1" fillId="2" borderId="8" xfId="0" applyFont="1" applyFill="1" applyBorder="1" applyAlignment="1" applyProtection="1">
      <alignment horizontal="left" vertical="top" wrapText="1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8" fillId="2" borderId="14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15" xfId="0" applyFont="1" applyFill="1" applyBorder="1" applyAlignment="1" applyProtection="1">
      <alignment horizontal="center" vertical="center"/>
    </xf>
    <xf numFmtId="0" fontId="7" fillId="2" borderId="14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7" fillId="2" borderId="15" xfId="1" applyFont="1" applyFill="1" applyBorder="1" applyAlignment="1" applyProtection="1">
      <alignment horizontal="center" vertical="center"/>
    </xf>
    <xf numFmtId="0" fontId="7" fillId="2" borderId="13" xfId="1" applyFont="1" applyFill="1" applyBorder="1" applyAlignment="1" applyProtection="1">
      <alignment horizontal="center" vertical="center"/>
    </xf>
    <xf numFmtId="0" fontId="7" fillId="2" borderId="7" xfId="1" applyFont="1" applyFill="1" applyBorder="1" applyAlignment="1" applyProtection="1">
      <alignment horizontal="center" vertical="center"/>
    </xf>
    <xf numFmtId="0" fontId="7" fillId="2" borderId="8" xfId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169" fontId="1" fillId="2" borderId="9" xfId="0" applyNumberFormat="1" applyFont="1" applyFill="1" applyBorder="1" applyAlignment="1" applyProtection="1">
      <alignment horizontal="center"/>
    </xf>
    <xf numFmtId="169" fontId="1" fillId="2" borderId="11" xfId="0" applyNumberFormat="1" applyFont="1" applyFill="1" applyBorder="1" applyAlignment="1" applyProtection="1">
      <alignment horizontal="center"/>
    </xf>
    <xf numFmtId="0" fontId="2" fillId="2" borderId="21" xfId="0" applyFont="1" applyFill="1" applyBorder="1" applyAlignment="1" applyProtection="1">
      <alignment horizontal="center" vertical="center"/>
    </xf>
    <xf numFmtId="0" fontId="1" fillId="2" borderId="21" xfId="0" applyFont="1" applyFill="1" applyBorder="1" applyAlignment="1" applyProtection="1">
      <alignment horizontal="center" vertical="center"/>
      <protection locked="0" hidden="1"/>
    </xf>
    <xf numFmtId="0" fontId="1" fillId="2" borderId="7" xfId="0" applyFont="1" applyFill="1" applyBorder="1" applyAlignment="1" applyProtection="1">
      <alignment horizontal="center"/>
      <protection locked="0" hidden="1"/>
    </xf>
    <xf numFmtId="0" fontId="1" fillId="2" borderId="9" xfId="0" applyFont="1" applyFill="1" applyBorder="1" applyAlignment="1" applyProtection="1">
      <alignment horizontal="center"/>
      <protection locked="0" hidden="1"/>
    </xf>
    <xf numFmtId="0" fontId="1" fillId="2" borderId="10" xfId="0" applyFont="1" applyFill="1" applyBorder="1" applyAlignment="1" applyProtection="1">
      <alignment horizontal="center"/>
      <protection locked="0" hidden="1"/>
    </xf>
    <xf numFmtId="0" fontId="1" fillId="2" borderId="10" xfId="0" applyFont="1" applyFill="1" applyBorder="1" applyProtection="1">
      <protection locked="0" hidden="1"/>
    </xf>
    <xf numFmtId="0" fontId="1" fillId="2" borderId="11" xfId="0" applyFont="1" applyFill="1" applyBorder="1" applyAlignment="1" applyProtection="1">
      <alignment horizontal="center"/>
      <protection locked="0" hidden="1"/>
    </xf>
    <xf numFmtId="0" fontId="1" fillId="2" borderId="13" xfId="0" applyFont="1" applyFill="1" applyBorder="1" applyAlignment="1" applyProtection="1">
      <alignment horizontal="center"/>
      <protection locked="0" hidden="1"/>
    </xf>
    <xf numFmtId="0" fontId="1" fillId="2" borderId="8" xfId="0" applyFont="1" applyFill="1" applyBorder="1" applyAlignment="1" applyProtection="1">
      <alignment horizontal="center"/>
      <protection locked="0" hidden="1"/>
    </xf>
    <xf numFmtId="0" fontId="1" fillId="3" borderId="12" xfId="0" applyFont="1" applyFill="1" applyBorder="1" applyProtection="1"/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/>
    </xf>
    <xf numFmtId="0" fontId="2" fillId="2" borderId="15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right"/>
    </xf>
    <xf numFmtId="0" fontId="2" fillId="2" borderId="14" xfId="0" applyFont="1" applyFill="1" applyBorder="1" applyAlignment="1" applyProtection="1">
      <alignment horizontal="right"/>
    </xf>
    <xf numFmtId="0" fontId="2" fillId="2" borderId="13" xfId="0" applyFont="1" applyFill="1" applyBorder="1" applyAlignment="1" applyProtection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99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witter.com/jogaod20" TargetMode="External"/><Relationship Id="rId3" Type="http://schemas.openxmlformats.org/officeDocument/2006/relationships/image" Target="../media/image2.jpeg"/><Relationship Id="rId7" Type="http://schemas.openxmlformats.org/officeDocument/2006/relationships/image" Target="../media/image4.png"/><Relationship Id="rId2" Type="http://schemas.openxmlformats.org/officeDocument/2006/relationships/hyperlink" Target="http://www.jogaod20.blogspot.com" TargetMode="External"/><Relationship Id="rId1" Type="http://schemas.openxmlformats.org/officeDocument/2006/relationships/image" Target="../media/image1.png"/><Relationship Id="rId6" Type="http://schemas.openxmlformats.org/officeDocument/2006/relationships/hyperlink" Target="mailto:%20rolando20nod20@gmail.com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://www.facebook.com/jogaod20" TargetMode="External"/><Relationship Id="rId9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687942</xdr:colOff>
      <xdr:row>15</xdr:row>
      <xdr:rowOff>180975</xdr:rowOff>
    </xdr:from>
    <xdr:to>
      <xdr:col>4</xdr:col>
      <xdr:colOff>1429050</xdr:colOff>
      <xdr:row>19</xdr:row>
      <xdr:rowOff>141033</xdr:rowOff>
    </xdr:to>
    <xdr:pic>
      <xdr:nvPicPr>
        <xdr:cNvPr id="1056" name="Picture 3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21867" y="3495675"/>
          <a:ext cx="741108" cy="741108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628649</xdr:colOff>
      <xdr:row>16</xdr:row>
      <xdr:rowOff>19707</xdr:rowOff>
    </xdr:from>
    <xdr:to>
      <xdr:col>4</xdr:col>
      <xdr:colOff>209549</xdr:colOff>
      <xdr:row>19</xdr:row>
      <xdr:rowOff>143832</xdr:rowOff>
    </xdr:to>
    <xdr:pic>
      <xdr:nvPicPr>
        <xdr:cNvPr id="3" name="Imagem 2" descr="Blogger Logo.jpg">
          <a:hlinkClick xmlns:r="http://schemas.openxmlformats.org/officeDocument/2006/relationships" r:id="rId2"/>
        </xdr:cNvPr>
        <xdr:cNvPicPr>
          <a:picLocks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71949" y="3534432"/>
          <a:ext cx="771525" cy="705150"/>
        </a:xfrm>
        <a:prstGeom prst="rect">
          <a:avLst/>
        </a:prstGeom>
      </xdr:spPr>
    </xdr:pic>
    <xdr:clientData/>
  </xdr:twoCellAnchor>
  <xdr:twoCellAnchor editAs="oneCell">
    <xdr:from>
      <xdr:col>2</xdr:col>
      <xdr:colOff>750075</xdr:colOff>
      <xdr:row>16</xdr:row>
      <xdr:rowOff>45225</xdr:rowOff>
    </xdr:from>
    <xdr:to>
      <xdr:col>2</xdr:col>
      <xdr:colOff>1398075</xdr:colOff>
      <xdr:row>19</xdr:row>
      <xdr:rowOff>112200</xdr:rowOff>
    </xdr:to>
    <xdr:pic>
      <xdr:nvPicPr>
        <xdr:cNvPr id="4" name="Imagem 3" descr="Facebook.png">
          <a:hlinkClick xmlns:r="http://schemas.openxmlformats.org/officeDocument/2006/relationships" r:id="rId4"/>
        </xdr:cNvPr>
        <xdr:cNvPicPr>
          <a:picLocks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64625" y="3559950"/>
          <a:ext cx="648000" cy="648000"/>
        </a:xfrm>
        <a:prstGeom prst="rect">
          <a:avLst/>
        </a:prstGeom>
      </xdr:spPr>
    </xdr:pic>
    <xdr:clientData/>
  </xdr:twoCellAnchor>
  <xdr:twoCellAnchor editAs="oneCell">
    <xdr:from>
      <xdr:col>1</xdr:col>
      <xdr:colOff>681000</xdr:colOff>
      <xdr:row>16</xdr:row>
      <xdr:rowOff>33300</xdr:rowOff>
    </xdr:from>
    <xdr:to>
      <xdr:col>1</xdr:col>
      <xdr:colOff>1329000</xdr:colOff>
      <xdr:row>19</xdr:row>
      <xdr:rowOff>100275</xdr:rowOff>
    </xdr:to>
    <xdr:pic>
      <xdr:nvPicPr>
        <xdr:cNvPr id="5" name="Imagem 4" descr="Gmail Logo.png">
          <a:hlinkClick xmlns:r="http://schemas.openxmlformats.org/officeDocument/2006/relationships" r:id="rId6"/>
        </xdr:cNvPr>
        <xdr:cNvPicPr>
          <a:picLocks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395375" y="3548025"/>
          <a:ext cx="648000" cy="648000"/>
        </a:xfrm>
        <a:prstGeom prst="rect">
          <a:avLst/>
        </a:prstGeom>
      </xdr:spPr>
    </xdr:pic>
    <xdr:clientData/>
  </xdr:twoCellAnchor>
  <xdr:twoCellAnchor editAs="oneCell">
    <xdr:from>
      <xdr:col>0</xdr:col>
      <xdr:colOff>69000</xdr:colOff>
      <xdr:row>16</xdr:row>
      <xdr:rowOff>30900</xdr:rowOff>
    </xdr:from>
    <xdr:to>
      <xdr:col>1</xdr:col>
      <xdr:colOff>2625</xdr:colOff>
      <xdr:row>19</xdr:row>
      <xdr:rowOff>97875</xdr:rowOff>
    </xdr:to>
    <xdr:pic>
      <xdr:nvPicPr>
        <xdr:cNvPr id="6" name="Imagem 5" descr="Twitter Logo.jpg">
          <a:hlinkClick xmlns:r="http://schemas.openxmlformats.org/officeDocument/2006/relationships" r:id="rId8"/>
        </xdr:cNvPr>
        <xdr:cNvPicPr>
          <a:picLocks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9000" y="3545625"/>
          <a:ext cx="648000" cy="64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AC26"/>
  <sheetViews>
    <sheetView tabSelected="1" workbookViewId="0">
      <selection activeCell="G3" sqref="G3:L18"/>
    </sheetView>
  </sheetViews>
  <sheetFormatPr defaultRowHeight="14.25"/>
  <cols>
    <col min="1" max="1" width="10.7109375" style="8" customWidth="1"/>
    <col min="2" max="2" width="21" style="8" customWidth="1"/>
    <col min="3" max="3" width="21.42578125" style="8" customWidth="1"/>
    <col min="4" max="4" width="17.85546875" style="8" customWidth="1"/>
    <col min="5" max="5" width="23.28515625" style="8" customWidth="1"/>
    <col min="6" max="6" width="2.85546875" style="8" customWidth="1"/>
    <col min="7" max="9" width="20.7109375" style="8" customWidth="1"/>
    <col min="10" max="10" width="11.42578125" style="8" customWidth="1"/>
    <col min="11" max="11" width="9.140625" style="8"/>
    <col min="12" max="12" width="7.140625" style="8" customWidth="1"/>
    <col min="13" max="13" width="9.140625" style="7" hidden="1" customWidth="1"/>
    <col min="14" max="14" width="9.140625" style="26" hidden="1" customWidth="1"/>
    <col min="15" max="15" width="10.42578125" style="26" hidden="1" customWidth="1"/>
    <col min="16" max="18" width="9.140625" style="26" hidden="1" customWidth="1"/>
    <col min="19" max="19" width="13.140625" style="26" hidden="1" customWidth="1"/>
    <col min="20" max="20" width="9.140625" style="26" hidden="1" customWidth="1"/>
    <col min="21" max="21" width="23.140625" style="26" hidden="1" customWidth="1"/>
    <col min="22" max="22" width="15.42578125" style="26" hidden="1" customWidth="1"/>
    <col min="23" max="23" width="15.7109375" style="26" hidden="1" customWidth="1"/>
    <col min="24" max="24" width="16.7109375" style="26" hidden="1" customWidth="1"/>
    <col min="25" max="26" width="9.140625" style="26" hidden="1" customWidth="1"/>
    <col min="27" max="27" width="17.28515625" style="26" hidden="1" customWidth="1"/>
    <col min="28" max="28" width="9.140625" style="26" hidden="1" customWidth="1"/>
    <col min="29" max="29" width="9.140625" style="7" customWidth="1"/>
    <col min="30" max="16384" width="9.140625" style="8"/>
  </cols>
  <sheetData>
    <row r="1" spans="1:28" ht="15" thickBot="1">
      <c r="A1" s="37" t="s">
        <v>27</v>
      </c>
      <c r="B1" s="38"/>
      <c r="C1" s="38"/>
      <c r="D1" s="38"/>
      <c r="E1" s="39"/>
      <c r="G1" s="37" t="s">
        <v>46</v>
      </c>
      <c r="H1" s="38"/>
      <c r="I1" s="38"/>
      <c r="J1" s="38"/>
      <c r="K1" s="38"/>
      <c r="L1" s="39"/>
      <c r="S1" s="26" t="s">
        <v>28</v>
      </c>
      <c r="Y1" s="27" t="s">
        <v>31</v>
      </c>
      <c r="AA1" s="27" t="s">
        <v>32</v>
      </c>
      <c r="AB1" s="27" t="s">
        <v>33</v>
      </c>
    </row>
    <row r="2" spans="1:28" ht="15" thickBot="1">
      <c r="A2" s="40"/>
      <c r="B2" s="41"/>
      <c r="C2" s="41"/>
      <c r="D2" s="41"/>
      <c r="E2" s="42"/>
      <c r="G2" s="40"/>
      <c r="H2" s="41"/>
      <c r="I2" s="41"/>
      <c r="J2" s="41"/>
      <c r="K2" s="41"/>
      <c r="L2" s="42"/>
      <c r="N2" s="29" t="s">
        <v>2</v>
      </c>
      <c r="O2" s="29">
        <f>IF(B5&lt;13,0,IF(B5=13,1.5,IF(B5=14,4,IF(B5=15,6,IF(B5=16,8,IF(B5=17,11,IF(B5=18,15,IF(B5&gt;=19,20))))))))</f>
        <v>0</v>
      </c>
      <c r="Q2" s="26" t="s">
        <v>13</v>
      </c>
      <c r="S2" s="26">
        <v>1</v>
      </c>
      <c r="T2" s="26" t="s">
        <v>24</v>
      </c>
      <c r="U2" s="28" t="s">
        <v>21</v>
      </c>
      <c r="V2" s="28" t="s">
        <v>22</v>
      </c>
      <c r="W2" s="28" t="s">
        <v>26</v>
      </c>
      <c r="X2" s="43">
        <v>1</v>
      </c>
      <c r="Y2" s="27">
        <f>AVERAGE(O2:O7)</f>
        <v>0</v>
      </c>
      <c r="AA2" s="27">
        <f>IF(AND(Y2&lt;0.126), 0.125, IF(AND(Y2&gt;0.125,Y2&lt;=0.25), 0.25, IF(AND(Y2&gt;0.25,Y2&lt;=0.5), 0.5, IF(AND(Y2&gt;0.5,Y2&lt;=1), 1, Y2))))</f>
        <v>0.125</v>
      </c>
      <c r="AB2" s="27">
        <f>ROUNDUP(AA2, 0)</f>
        <v>1</v>
      </c>
    </row>
    <row r="3" spans="1:28" ht="15.75" thickBot="1">
      <c r="A3" s="9"/>
      <c r="B3" s="10"/>
      <c r="C3" s="10"/>
      <c r="D3" s="11"/>
      <c r="E3" s="12"/>
      <c r="G3" s="46" t="s">
        <v>52</v>
      </c>
      <c r="H3" s="47"/>
      <c r="I3" s="47"/>
      <c r="J3" s="47"/>
      <c r="K3" s="47"/>
      <c r="L3" s="48"/>
      <c r="N3" s="29" t="s">
        <v>8</v>
      </c>
      <c r="O3" s="29">
        <f>IF(AA9=4, R12, IF(AA9=3, O13, IF(AA9=2, O14, IF(AA9=1, O15))))</f>
        <v>0</v>
      </c>
      <c r="Q3" s="26" t="s">
        <v>14</v>
      </c>
      <c r="S3" s="26">
        <v>2</v>
      </c>
      <c r="T3" s="26" t="s">
        <v>25</v>
      </c>
      <c r="U3" s="29">
        <v>1</v>
      </c>
      <c r="V3" s="29">
        <v>1</v>
      </c>
      <c r="W3" s="29">
        <v>2</v>
      </c>
      <c r="X3" s="43"/>
    </row>
    <row r="4" spans="1:28" ht="34.5" thickBot="1">
      <c r="A4" s="55" t="s">
        <v>0</v>
      </c>
      <c r="B4" s="13" t="s">
        <v>2</v>
      </c>
      <c r="C4" s="14" t="s">
        <v>3</v>
      </c>
      <c r="D4" s="15" t="s">
        <v>37</v>
      </c>
      <c r="E4" s="12"/>
      <c r="G4" s="49"/>
      <c r="H4" s="50"/>
      <c r="I4" s="50"/>
      <c r="J4" s="50"/>
      <c r="K4" s="50"/>
      <c r="L4" s="51"/>
      <c r="N4" s="31" t="s">
        <v>9</v>
      </c>
      <c r="O4" s="29">
        <f>IF(D7&lt;2, 0, IF(D7=2,2,IF(D7=3,6,IF(D7=4,10,IF(D7=5,14,IF(D7=6,18,IF(D7=7,22,IF(D7=8,26,IF(D7=9,30)))))))))</f>
        <v>0</v>
      </c>
      <c r="Q4" s="36" t="s">
        <v>15</v>
      </c>
      <c r="S4" s="26">
        <v>3</v>
      </c>
      <c r="U4" s="28" t="s">
        <v>21</v>
      </c>
      <c r="V4" s="28" t="s">
        <v>22</v>
      </c>
      <c r="W4" s="28" t="s">
        <v>26</v>
      </c>
      <c r="X4" s="43">
        <v>2</v>
      </c>
    </row>
    <row r="5" spans="1:28" ht="15" thickBot="1">
      <c r="A5" s="56"/>
      <c r="B5" s="1"/>
      <c r="C5" s="2"/>
      <c r="D5" s="3"/>
      <c r="E5" s="12"/>
      <c r="G5" s="49"/>
      <c r="H5" s="50"/>
      <c r="I5" s="50"/>
      <c r="J5" s="50"/>
      <c r="K5" s="50"/>
      <c r="L5" s="51"/>
      <c r="N5" s="29" t="s">
        <v>10</v>
      </c>
      <c r="O5" s="29">
        <f>IF(B7&lt;3, 0, IF(B7=3,1,IF(B7=4,3,IF(B7=5,4,IF(B7=6,6,IF(B7=7,9,IF(B7=8,13,IF(B7=9,16,IF(B7=10,18.5,IF(B7=11,22,IF(B7=12,25,IF(B7=13,28,IF(B7&gt;=14,30)))))))))))))</f>
        <v>0</v>
      </c>
      <c r="Q5" s="26" t="s">
        <v>16</v>
      </c>
      <c r="S5" s="26">
        <v>4</v>
      </c>
      <c r="U5" s="29">
        <v>1</v>
      </c>
      <c r="V5" s="29">
        <v>1</v>
      </c>
      <c r="W5" s="29">
        <v>2</v>
      </c>
      <c r="X5" s="43"/>
      <c r="AA5" s="27" t="s">
        <v>38</v>
      </c>
    </row>
    <row r="6" spans="1:28" ht="15.75" thickBot="1">
      <c r="A6" s="71" t="s">
        <v>1</v>
      </c>
      <c r="B6" s="13" t="s">
        <v>5</v>
      </c>
      <c r="C6" s="14" t="s">
        <v>6</v>
      </c>
      <c r="D6" s="16" t="s">
        <v>4</v>
      </c>
      <c r="E6" s="12"/>
      <c r="G6" s="49"/>
      <c r="H6" s="50"/>
      <c r="I6" s="50"/>
      <c r="J6" s="50"/>
      <c r="K6" s="50"/>
      <c r="L6" s="51"/>
      <c r="N6" s="31" t="s">
        <v>11</v>
      </c>
      <c r="O6" s="29">
        <f>IF(C7&lt;13, 0, IF(C7=13, 1.5, IF(C7=14, 4, IF(C7=15, 6, IF(C7=16, 9, IF(C7=17, 11, IF(C7=18, 15, IF(C7=19, 19, IF(C7=20, 22, IF(C7=21, 25, IF(C7=22, 28, IF(C7=23, 30))))))))))))</f>
        <v>0</v>
      </c>
      <c r="Q6" s="26" t="s">
        <v>17</v>
      </c>
      <c r="S6" s="26">
        <v>5</v>
      </c>
      <c r="U6" s="28" t="s">
        <v>21</v>
      </c>
      <c r="V6" s="28" t="s">
        <v>22</v>
      </c>
      <c r="W6" s="28" t="s">
        <v>26</v>
      </c>
      <c r="X6" s="43">
        <v>3</v>
      </c>
      <c r="AA6" s="27" t="s">
        <v>39</v>
      </c>
    </row>
    <row r="7" spans="1:28" ht="15" customHeight="1" thickBot="1">
      <c r="A7" s="57"/>
      <c r="B7" s="4"/>
      <c r="C7" s="5"/>
      <c r="D7" s="6"/>
      <c r="E7" s="17"/>
      <c r="G7" s="49"/>
      <c r="H7" s="50"/>
      <c r="I7" s="50"/>
      <c r="J7" s="50"/>
      <c r="K7" s="50"/>
      <c r="L7" s="51"/>
      <c r="N7" s="29" t="s">
        <v>12</v>
      </c>
      <c r="O7" s="29">
        <f>Y14</f>
        <v>0</v>
      </c>
      <c r="Q7" s="26" t="s">
        <v>18</v>
      </c>
      <c r="S7" s="26">
        <v>6</v>
      </c>
      <c r="U7" s="29">
        <v>1</v>
      </c>
      <c r="V7" s="29">
        <v>1</v>
      </c>
      <c r="W7" s="29">
        <v>2</v>
      </c>
      <c r="X7" s="43"/>
      <c r="AA7" s="27" t="s">
        <v>40</v>
      </c>
    </row>
    <row r="8" spans="1:28" ht="15.75" thickBot="1">
      <c r="A8" s="57"/>
      <c r="B8" s="80"/>
      <c r="C8" s="81" t="s">
        <v>21</v>
      </c>
      <c r="D8" s="82" t="s">
        <v>22</v>
      </c>
      <c r="E8" s="83" t="s">
        <v>23</v>
      </c>
      <c r="G8" s="49"/>
      <c r="H8" s="50"/>
      <c r="I8" s="50"/>
      <c r="J8" s="50"/>
      <c r="K8" s="50"/>
      <c r="L8" s="51"/>
      <c r="N8" s="34" t="s">
        <v>51</v>
      </c>
      <c r="O8" s="34">
        <f>AVERAGE(O2,O4,O5,O6,O7,R12)</f>
        <v>0</v>
      </c>
      <c r="S8" s="26">
        <v>7</v>
      </c>
      <c r="AA8" s="27" t="s">
        <v>41</v>
      </c>
    </row>
    <row r="9" spans="1:28" ht="25.5" customHeight="1" thickBot="1">
      <c r="A9" s="58"/>
      <c r="B9" s="84" t="s">
        <v>19</v>
      </c>
      <c r="C9" s="18"/>
      <c r="D9" s="18"/>
      <c r="E9" s="19"/>
      <c r="G9" s="49"/>
      <c r="H9" s="50"/>
      <c r="I9" s="50"/>
      <c r="J9" s="50"/>
      <c r="K9" s="50"/>
      <c r="L9" s="51"/>
      <c r="O9" s="32"/>
      <c r="P9" s="35"/>
      <c r="S9" s="26">
        <v>8</v>
      </c>
      <c r="U9" s="27" t="s">
        <v>21</v>
      </c>
      <c r="V9" s="27" t="s">
        <v>22</v>
      </c>
      <c r="W9" s="27" t="s">
        <v>36</v>
      </c>
      <c r="X9" s="26" t="s">
        <v>34</v>
      </c>
      <c r="Y9" s="27" t="s">
        <v>35</v>
      </c>
      <c r="AA9" s="27">
        <v>4</v>
      </c>
    </row>
    <row r="10" spans="1:28" ht="23.25" customHeight="1" thickBot="1">
      <c r="A10" s="58"/>
      <c r="B10" s="85" t="s">
        <v>20</v>
      </c>
      <c r="C10" s="21"/>
      <c r="D10" s="21"/>
      <c r="E10" s="22"/>
      <c r="G10" s="49"/>
      <c r="H10" s="50"/>
      <c r="I10" s="50"/>
      <c r="J10" s="50"/>
      <c r="K10" s="50"/>
      <c r="L10" s="51"/>
      <c r="N10" s="26" t="s">
        <v>42</v>
      </c>
      <c r="O10" s="33">
        <f>R11/2</f>
        <v>0</v>
      </c>
      <c r="S10" s="26">
        <v>9</v>
      </c>
      <c r="U10" s="27">
        <f>U3-1</f>
        <v>0</v>
      </c>
      <c r="V10" s="27">
        <f>IF(V3=1, 4, IF(V3=2, 6, IF(V3=3, 8, IF(V3=4, 10, IF(V3=5, 12, IF(V3=6, 20))))))</f>
        <v>4</v>
      </c>
      <c r="W10" s="27">
        <f>IF(W3=1,B7-D7, 0)</f>
        <v>0</v>
      </c>
      <c r="X10" s="27">
        <f>(U10*V10)/2</f>
        <v>0</v>
      </c>
      <c r="Y10" s="27">
        <f>X10+W10</f>
        <v>0</v>
      </c>
    </row>
    <row r="11" spans="1:28" ht="25.5" customHeight="1" thickBot="1">
      <c r="A11" s="58"/>
      <c r="B11" s="85" t="s">
        <v>30</v>
      </c>
      <c r="C11" s="21"/>
      <c r="D11" s="21"/>
      <c r="E11" s="22"/>
      <c r="G11" s="49"/>
      <c r="H11" s="50"/>
      <c r="I11" s="50"/>
      <c r="J11" s="50"/>
      <c r="K11" s="50"/>
      <c r="L11" s="51"/>
      <c r="N11" s="26" t="s">
        <v>43</v>
      </c>
      <c r="O11" s="34">
        <f>IF(AND(O8&lt;=4), R11*2, IF(AND(O8&gt;4, O8&lt;=10), R11*1.5, IF(AND(O8&gt;10, O8&lt;=16), R11*1.25, IF(O8&gt;17, R11))))</f>
        <v>0</v>
      </c>
      <c r="Q11" s="34" t="s">
        <v>50</v>
      </c>
      <c r="R11" s="34">
        <f>C5</f>
        <v>0</v>
      </c>
      <c r="S11" s="26">
        <v>10</v>
      </c>
      <c r="U11" s="27">
        <f>U5-1</f>
        <v>0</v>
      </c>
      <c r="V11" s="27">
        <f>IF(V5=1, 4, IF(V5=2, 6, IF(V5=3, 8, IF(V5=4, 10, IF(V5=5, 12, IF(V5=6, 20))))))</f>
        <v>4</v>
      </c>
      <c r="W11" s="27">
        <f>IF(W5=1,B7-D7, 0)</f>
        <v>0</v>
      </c>
      <c r="X11" s="27">
        <f>(U11*V11)/2</f>
        <v>0</v>
      </c>
      <c r="Y11" s="27">
        <f t="shared" ref="Y11:Y12" si="0">X11+W11</f>
        <v>0</v>
      </c>
    </row>
    <row r="12" spans="1:28" ht="25.5" customHeight="1" thickBot="1">
      <c r="A12" s="56"/>
      <c r="B12" s="86" t="s">
        <v>53</v>
      </c>
      <c r="C12" s="23"/>
      <c r="D12" s="23"/>
      <c r="E12" s="24"/>
      <c r="G12" s="49"/>
      <c r="H12" s="50"/>
      <c r="I12" s="50"/>
      <c r="J12" s="50"/>
      <c r="K12" s="50"/>
      <c r="L12" s="51"/>
      <c r="N12" s="26" t="s">
        <v>44</v>
      </c>
      <c r="O12" s="34">
        <f>IF(AND(O8&lt;=10), R11*2, IF(AND(O8&gt;10, O8&lt;=16), R11*1.5, IF(O8&gt;17, R11*1.25)))</f>
        <v>0</v>
      </c>
      <c r="Q12" s="34" t="s">
        <v>50</v>
      </c>
      <c r="R12" s="30">
        <f>IF(AND(R11&lt;=6),0,IF(AND(R11&gt;6,R11&lt;=35),0.125,IF(AND(R11&gt;=36,R11&lt;=49),0.25,IF(AND(R11&gt;49,R11&lt;=70),0.125,IF(AND(R11&gt;70,R11&lt;=85),1,IF(AND(R11&gt;85,R11&lt;=100),2,IF(AND(R11&gt;100,R11&lt;=115),3,IF(AND(R11&gt;115,R11&lt;=130),4,IF(AND(R11&gt;130,R11&lt;=145),5,IF(AND(R11&gt;145,R11&lt;=160),6,IF(AND(R11&gt;160,R11&lt;=175),7,IF(AND(R11&gt;175,R11&lt;=190),8,IF(AND(R11&gt;190,R11&lt;=205),9,IF(AND(R11&gt;205,R11&lt;=220),10,IF(AND(R11&gt;220,R11&lt;=235),11,IF(AND(R11&gt;235,R11&lt;=250),12,IF(AND(R11&gt;250,R11&lt;=265),13,IF(AND(R11&gt;265,R11&lt;=280),14,IF(AND(R11&gt;280,R11&lt;=295),15,IF(AND(R11&gt;295,R11&lt;=310),16,IF(AND(R11&gt;310,R11&lt;=325),17,IF(AND(R11&gt;325,R11&lt;=340),18,IF(AND(R11&gt;340,R11&lt;=355),19,IF(AND(R11&gt;355,R11&lt;=400),20,IF(AND(R11&gt;400,R11&lt;=445),21,IF(AND(R11&gt;445,R11&lt;=490),22,IF(AND(R11&gt;490,R11&lt;=535),23,IF(AND(R11&gt;535,R11&lt;=580),24,IF(AND(R11&gt;580,R11&lt;=625),25,IF(AND(R11&gt;625,R11&lt;=670),26,IF(AND(R11&gt;670,R11&lt;=715),27,IF(AND(R11&gt;715,R11&lt;=760),28,IF(AND(R11&gt;760,R11&lt;=805),29,IF(AND(R11&gt;805),30))))))))))))))))))))))))))))))))))</f>
        <v>0</v>
      </c>
      <c r="S12" s="26">
        <v>11</v>
      </c>
      <c r="U12" s="27">
        <f>U7-1</f>
        <v>0</v>
      </c>
      <c r="V12" s="27">
        <f>IF(V7=1, 4, IF(V7=2, 6, IF(V7=3, 8, IF(V7=4, 10, IF(V7=5, 12, IF(V7=6, 20))))))</f>
        <v>4</v>
      </c>
      <c r="W12" s="27">
        <f>IF(W7=1,B7-D7, 0)</f>
        <v>0</v>
      </c>
      <c r="X12" s="27">
        <f>(U12*V12)/2</f>
        <v>0</v>
      </c>
      <c r="Y12" s="27">
        <f t="shared" si="0"/>
        <v>0</v>
      </c>
    </row>
    <row r="13" spans="1:28" ht="15" thickBot="1">
      <c r="A13" s="20"/>
      <c r="B13" s="21"/>
      <c r="C13" s="21"/>
      <c r="D13" s="21"/>
      <c r="E13" s="22"/>
      <c r="G13" s="49"/>
      <c r="H13" s="50"/>
      <c r="I13" s="50"/>
      <c r="J13" s="50"/>
      <c r="K13" s="50"/>
      <c r="L13" s="51"/>
      <c r="N13" s="26" t="s">
        <v>47</v>
      </c>
      <c r="O13" s="34">
        <f>IF(AND(O10&lt;=6),0,IF(AND(O10&gt;6,O10&lt;=35),0.125,IF(AND(O10&gt;=36,O10&lt;=49),0.25,IF(AND(O10&gt;49,O10&lt;=70),0.125,IF(AND(O10&gt;70,O10&lt;=85),1,IF(AND(O10&gt;85,O10&lt;=100),2,IF(AND(O10&gt;100,O10&lt;=115),3,IF(AND(O10&gt;115,O10&lt;=130),4,IF(AND(O10&gt;130,O10&lt;=145),5,IF(AND(O10&gt;145,O10&lt;=160),6,IF(AND(O10&gt;160,O10&lt;=175),7,IF(AND(O10&gt;175,O10&lt;=190),8,IF(AND(O10&gt;190,O10&lt;=205),9,IF(AND(O10&gt;205,O10&lt;=220),10,IF(AND(O10&gt;220,O10&lt;=235),11,IF(AND(O10&gt;235,O10&lt;=250),12,IF(AND(O10&gt;250,O10&lt;=265),13,IF(AND(O10&gt;265,O10&lt;=280),14,IF(AND(O10&gt;280,O10&lt;=295),15,IF(AND(O10&gt;295,O10&lt;=310),16,IF(AND(O10&gt;310,O10&lt;=325),17,IF(AND(O10&gt;325,O10&lt;=340),18,IF(AND(O10&gt;340,O10&lt;=355),19,IF(AND(O10&gt;355,O10&lt;=400),20,IF(AND(O10&gt;400,O10&lt;=445),21,IF(AND(O10&gt;445,O10&lt;=490),22,IF(AND(O10&gt;490,O10&lt;=535),23,IF(AND(O10&gt;535,O10&lt;=580),24,IF(AND(O10&gt;580,O10&lt;=625),25,IF(AND(O10&gt;625,O10&lt;=670),26,IF(AND(O10&gt;670,O10&lt;=715),27,IF(AND(O10&gt;715,O10&lt;=760),28,IF(AND(O10&gt;760,O10&lt;=805),29,IF(AND(O10&gt;805),30))))))))))))))))))))))))))))))))))</f>
        <v>0</v>
      </c>
      <c r="S13" s="26">
        <v>12</v>
      </c>
      <c r="Y13" s="27">
        <f>SUM(Y10:Y12,Y19)</f>
        <v>0</v>
      </c>
    </row>
    <row r="14" spans="1:28" ht="15.75" thickBot="1">
      <c r="A14" s="20"/>
      <c r="B14" s="44" t="s">
        <v>7</v>
      </c>
      <c r="C14" s="45"/>
      <c r="D14" s="16" t="s">
        <v>29</v>
      </c>
      <c r="E14" s="22"/>
      <c r="G14" s="49"/>
      <c r="H14" s="50"/>
      <c r="I14" s="50"/>
      <c r="J14" s="50"/>
      <c r="K14" s="50"/>
      <c r="L14" s="51"/>
      <c r="N14" s="26" t="s">
        <v>48</v>
      </c>
      <c r="O14" s="34">
        <f>IF(AND(O11&lt;=6),0,IF(AND(O11&gt;6,O11&lt;=35),0.125,IF(AND(O11&gt;=36,O11&lt;=49),0.25,IF(AND(O11&gt;49,O11&lt;=70),0.125,IF(AND(O11&gt;70,O11&lt;=85),1,IF(AND(O11&gt;85,O11&lt;=100),2,IF(AND(O11&gt;100,O11&lt;=115),3,IF(AND(O11&gt;115,O11&lt;=130),4,IF(AND(O11&gt;130,O11&lt;=145),5,IF(AND(O11&gt;145,O11&lt;=160),6,IF(AND(O11&gt;160,O11&lt;=175),7,IF(AND(O11&gt;175,O11&lt;=190),8,IF(AND(O11&gt;190,O11&lt;=205),9,IF(AND(O11&gt;205,O11&lt;=220),10,IF(AND(O11&gt;220,O11&lt;=235),11,IF(AND(O11&gt;235,O11&lt;=250),12,IF(AND(O11&gt;250,O11&lt;=265),13,IF(AND(O11&gt;265,O11&lt;=280),14,IF(AND(O11&gt;280,O11&lt;=295),15,IF(AND(O11&gt;295,O11&lt;=310),16,IF(AND(O11&gt;310,O11&lt;=325),17,IF(AND(O11&gt;325,O11&lt;=340),18,IF(AND(O11&gt;340,O11&lt;=355),19,IF(AND(O11&gt;355,O11&lt;=400),20,IF(AND(O11&gt;400,O11&lt;=445),21,IF(AND(O11&gt;445,O11&lt;=490),22,IF(AND(O11&gt;490,O11&lt;=535),23,IF(AND(O11&gt;535,O11&lt;=580),24,IF(AND(O11&gt;580,O11&lt;=625),25,IF(AND(O11&gt;625,O11&lt;=670),26,IF(AND(O11&gt;670,O11&lt;=715),27,IF(AND(O11&gt;715,O11&lt;=760),28,IF(AND(O11&gt;760,O11&lt;=805),29,IF(AND(O11&gt;805),30))))))))))))))))))))))))))))))))))</f>
        <v>0</v>
      </c>
      <c r="S14" s="26">
        <v>13</v>
      </c>
      <c r="Y14" s="68">
        <f>IF(AND(Y13&lt;2), 0, IF(AND(Y13&gt;1, Y13&lt;=3), 0.125, IF(AND(Y13&gt;3,Y13&lt;=5), 0.25, IF(AND(Y13&gt;5,Y13&lt;=8), 0.5, IF(AND(Y13&gt;8,Y13&lt;=14), 1, IF(AND(Y13&gt;14,Y13&lt;=20), 2, IF(AND(Y13&gt;20,Y13&lt;=26), 3, IF(AND(Y13&gt;26,Y13&lt;=32), 4, IF(AND(Y13&gt;32,Y13&lt;=38), 5, IF(AND(Y13&gt;38,Y13&lt;=44), 6, IF(AND(Y13&gt;44,Y13&lt;=50), 7, IF(AND(Y13&gt;50,Y13&lt;=56), 8, IF(AND(Y13&gt;56,Y13&lt;=62), 9, IF(AND(Y13&gt;62,Y13&lt;=68), 10, IF(AND(Y13&gt;68,Y13&lt;=74), 11, IF(AND(Y13&gt;74,Y13&lt;=80), 12, IF(AND(Y13&gt;80,Y13&lt;=86), 13, IF(AND(Y13&gt;86,Y13&lt;=92), 14, IF(AND(Y13&gt;92,Y13&lt;=98), 15, IF(AND(Y13&gt;98,Y13&lt;=104), 16, IF(AND(Y13&gt;104,Y13&lt;=110), 17, IF(AND(Y13&gt;110, Y13&lt;=116), 18, IF(AND(Y13&gt;116,Y13&lt;=122), 19, IF(AND(Y13&gt;122,Y13&lt;=140), 20, IF(AND(Y13&gt;140,Y13&lt;=158), 21, IF(AND(Y13&gt;158,Y13&lt;=176), 22, IF(AND(Y13&gt;176,Y13&lt;=194), 23, IF(AND(Y13&gt;194,Y13&lt;=212), 24, IF(AND(Y13&gt;212,Y13&lt;=230), 25, IF(AND(Y13&gt;230,Y13&lt;=248), 26, IF(AND(Y13&gt;248,Y13&lt;=266), 27, IF(AND(Y13&gt;266,Y13&lt;=284), 28, IF(AND(Y13&gt;284,Y13&lt;=302), 29, IF(AND(Y13&gt;302), 30))))))))))))))))))))))))))))))))))</f>
        <v>0</v>
      </c>
    </row>
    <row r="15" spans="1:28" ht="15" thickBot="1">
      <c r="A15" s="20"/>
      <c r="B15" s="69">
        <f>IF(Y2&gt;1,AB2,AA2)</f>
        <v>0.125</v>
      </c>
      <c r="C15" s="70"/>
      <c r="D15" s="25">
        <f>IF(B15=0, 10, IF(B15=0.125, 25, IF(B15=0.25, 50, IF(B15=0.5, 100, IF(B15=1, 200, IF(B15=2, 450, IF(B15=3, 700, IF(B15=4, 1100, IF(B15=5, 1800, IF(B15=6, 2300, IF(B15=7, 2900, IF(B15=8, 3900, IF(B15=9, 5000, IF(B15=10, 5900, IF(B15=11, 7200, IF(B15=12, 8400, IF(B15=13, 10000, IF(B15=14, 11500, IF(B15=15, 13000, IF(B15=16, 15000, IF(B15=17, 18000, IF(B15=18, 20000, IF(B15=19, 22000, IF(B15=20, 25000, IF(B15=21, 33000, IF(B15=22, 41000, IF(B15=23, 50000, IF(B15=24, 62000, IF(B15=25, 75000, IF(B15=26, 90000, IF(B15=27, 105000, IF(B15=28, 120000, IF(B15=29, 135000, IF(B15=30, 155000))))))))))))))))))))))))))))))))))</f>
        <v>25</v>
      </c>
      <c r="E15" s="22"/>
      <c r="G15" s="49"/>
      <c r="H15" s="50"/>
      <c r="I15" s="50"/>
      <c r="J15" s="50"/>
      <c r="K15" s="50"/>
      <c r="L15" s="51"/>
      <c r="N15" s="26" t="s">
        <v>49</v>
      </c>
      <c r="O15" s="34">
        <f>IF(AND(O12&lt;=6),0,IF(AND(O12&gt;6,O12&lt;=35),0.125,IF(AND(O12&gt;=36,O12&lt;=49),0.25,IF(AND(O12&gt;49,O12&lt;=70),0.125,IF(AND(O12&gt;70,O12&lt;=85),1,IF(AND(O12&gt;85,O12&lt;=100),2,IF(AND(O12&gt;100,O12&lt;=115),3,IF(AND(O12&gt;115,O12&lt;=130),4,IF(AND(O12&gt;130,O12&lt;=145),5,IF(AND(O12&gt;145,O12&lt;=160),6,IF(AND(O12&gt;160,O12&lt;=175),7,IF(AND(O12&gt;175,O12&lt;=190),8,IF(AND(O12&gt;190,O12&lt;=205),9,IF(AND(O12&gt;205,O12&lt;=220),10,IF(AND(O12&gt;220,O12&lt;=235),11,IF(AND(O12&gt;235,O12&lt;=250),12,IF(AND(O12&gt;250,O12&lt;=265),13,IF(AND(O12&gt;265,O12&lt;=280),14,IF(AND(O12&gt;280,O12&lt;=295),15,IF(AND(O12&gt;295,O12&lt;=310),16,IF(AND(O12&gt;310,O12&lt;=325),17,IF(AND(O12&gt;325,O12&lt;=340),18,IF(AND(O12&gt;340,O12&lt;=355),19,IF(AND(O12&gt;355,O12&lt;=400),20,IF(AND(O12&gt;400,O12&lt;=445),21,IF(AND(O12&gt;445,O12&lt;=490),22,IF(AND(O12&gt;490,O12&lt;=535),23,IF(AND(O12&gt;535,O12&lt;=580),24,IF(AND(O12&gt;580,O12&lt;=625),25,IF(AND(O12&gt;625,O12&lt;=670),26,IF(AND(O12&gt;670,O12&lt;=715),27,IF(AND(O12&gt;715,O12&lt;=760),28,IF(AND(O12&gt;760,O12&lt;=805),29,IF(AND(O12&gt;805),30))))))))))))))))))))))))))))))))))</f>
        <v>0</v>
      </c>
      <c r="S15" s="26">
        <v>14</v>
      </c>
    </row>
    <row r="16" spans="1:28" ht="15.75" thickBot="1">
      <c r="A16" s="59" t="s">
        <v>45</v>
      </c>
      <c r="B16" s="60"/>
      <c r="C16" s="60"/>
      <c r="D16" s="60"/>
      <c r="E16" s="61"/>
      <c r="G16" s="49"/>
      <c r="H16" s="50"/>
      <c r="I16" s="50"/>
      <c r="J16" s="50"/>
      <c r="K16" s="50"/>
      <c r="L16" s="51"/>
      <c r="S16" s="26">
        <v>15</v>
      </c>
      <c r="U16" s="28" t="s">
        <v>21</v>
      </c>
      <c r="V16" s="28" t="s">
        <v>22</v>
      </c>
      <c r="W16" s="28" t="s">
        <v>26</v>
      </c>
    </row>
    <row r="17" spans="1:25" ht="15" thickBot="1">
      <c r="A17" s="20"/>
      <c r="B17" s="21"/>
      <c r="C17" s="21"/>
      <c r="D17" s="21"/>
      <c r="E17" s="22"/>
      <c r="G17" s="49"/>
      <c r="H17" s="50"/>
      <c r="I17" s="50"/>
      <c r="J17" s="50"/>
      <c r="K17" s="50"/>
      <c r="L17" s="51"/>
      <c r="S17" s="26">
        <v>16</v>
      </c>
      <c r="U17" s="72">
        <v>1</v>
      </c>
      <c r="V17" s="72">
        <v>1</v>
      </c>
      <c r="W17" s="72">
        <v>2</v>
      </c>
    </row>
    <row r="18" spans="1:25" ht="15.75" customHeight="1" thickBot="1">
      <c r="A18" s="62"/>
      <c r="B18" s="63"/>
      <c r="C18" s="63"/>
      <c r="D18" s="63"/>
      <c r="E18" s="64"/>
      <c r="G18" s="52"/>
      <c r="H18" s="53"/>
      <c r="I18" s="53"/>
      <c r="J18" s="53"/>
      <c r="K18" s="53"/>
      <c r="L18" s="54"/>
      <c r="S18" s="26">
        <v>17</v>
      </c>
      <c r="U18" s="74" t="s">
        <v>21</v>
      </c>
      <c r="V18" s="75" t="s">
        <v>22</v>
      </c>
      <c r="W18" s="75" t="s">
        <v>36</v>
      </c>
      <c r="X18" s="76" t="s">
        <v>34</v>
      </c>
      <c r="Y18" s="77" t="s">
        <v>35</v>
      </c>
    </row>
    <row r="19" spans="1:25" ht="15" thickBot="1">
      <c r="A19" s="62"/>
      <c r="B19" s="63"/>
      <c r="C19" s="63"/>
      <c r="D19" s="63"/>
      <c r="E19" s="64"/>
      <c r="S19" s="26">
        <v>18</v>
      </c>
      <c r="U19" s="78">
        <f>U17-1</f>
        <v>0</v>
      </c>
      <c r="V19" s="73">
        <f>IF(V17=1, 4, IF(V17=2, 6, IF(V17=3, 8, IF(V17=4, 10, IF(V17=5, 12, IF(V17=6, 20))))))</f>
        <v>4</v>
      </c>
      <c r="W19" s="73">
        <f>IF(W17=1,B7-D7, 0)</f>
        <v>0</v>
      </c>
      <c r="X19" s="73">
        <f>(U19*V19)/2</f>
        <v>0</v>
      </c>
      <c r="Y19" s="79">
        <f>W19+X19</f>
        <v>0</v>
      </c>
    </row>
    <row r="20" spans="1:25" ht="15" thickBot="1">
      <c r="A20" s="65"/>
      <c r="B20" s="66"/>
      <c r="C20" s="66"/>
      <c r="D20" s="66"/>
      <c r="E20" s="67"/>
      <c r="S20" s="26">
        <v>19</v>
      </c>
    </row>
    <row r="21" spans="1:25">
      <c r="S21" s="26">
        <v>20</v>
      </c>
    </row>
    <row r="22" spans="1:25">
      <c r="S22" s="26">
        <v>21</v>
      </c>
    </row>
    <row r="23" spans="1:25">
      <c r="S23" s="26">
        <v>22</v>
      </c>
    </row>
    <row r="24" spans="1:25">
      <c r="S24" s="26">
        <v>23</v>
      </c>
    </row>
    <row r="25" spans="1:25">
      <c r="S25" s="26">
        <v>24</v>
      </c>
    </row>
    <row r="26" spans="1:25">
      <c r="S26" s="26">
        <v>25</v>
      </c>
    </row>
  </sheetData>
  <sheetProtection password="C5EB" sheet="1" objects="1" scenarios="1"/>
  <mergeCells count="12">
    <mergeCell ref="A1:E2"/>
    <mergeCell ref="X2:X3"/>
    <mergeCell ref="X4:X5"/>
    <mergeCell ref="X6:X7"/>
    <mergeCell ref="B14:C14"/>
    <mergeCell ref="G1:L2"/>
    <mergeCell ref="G3:L18"/>
    <mergeCell ref="B15:C15"/>
    <mergeCell ref="A4:A5"/>
    <mergeCell ref="A16:E16"/>
    <mergeCell ref="A18:E20"/>
    <mergeCell ref="A6:A12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ignoredErrors>
    <ignoredError sqref="V11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Blog Joga o D20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Fernando</dc:creator>
  <cp:lastModifiedBy>Luiz Fernando</cp:lastModifiedBy>
  <cp:lastPrinted>2017-10-23T03:09:50Z</cp:lastPrinted>
  <dcterms:created xsi:type="dcterms:W3CDTF">2017-10-23T02:06:08Z</dcterms:created>
  <dcterms:modified xsi:type="dcterms:W3CDTF">2018-04-02T22:18:26Z</dcterms:modified>
</cp:coreProperties>
</file>